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/>
  </bookViews>
  <sheets>
    <sheet name="Лист1" sheetId="1" r:id="rId1"/>
    <sheet name="Лист2" sheetId="2" r:id="rId2"/>
    <sheet name="Лист3" sheetId="3" r:id="rId3"/>
  </sheets>
  <calcPr calcId="125725" calcMode="autoNoTable"/>
</workbook>
</file>

<file path=xl/calcChain.xml><?xml version="1.0" encoding="utf-8"?>
<calcChain xmlns="http://schemas.openxmlformats.org/spreadsheetml/2006/main">
  <c r="P19" i="1"/>
  <c r="P17"/>
  <c r="O15"/>
  <c r="O14"/>
  <c r="O13"/>
  <c r="O12"/>
  <c r="O11"/>
  <c r="O10"/>
  <c r="O9"/>
  <c r="P8"/>
  <c r="P18" s="1"/>
  <c r="O8"/>
  <c r="Q8" s="1"/>
  <c r="P7"/>
  <c r="P23" s="1"/>
  <c r="O7"/>
  <c r="Q7" s="1"/>
  <c r="Q6"/>
  <c r="P5"/>
  <c r="P22" s="1"/>
  <c r="P24" s="1"/>
  <c r="O5"/>
  <c r="Q5" s="1"/>
  <c r="A5"/>
  <c r="A6" s="1"/>
  <c r="A7" s="1"/>
  <c r="A8" s="1"/>
  <c r="A9" s="1"/>
  <c r="A10" s="1"/>
  <c r="A11" s="1"/>
  <c r="A12" s="1"/>
  <c r="A13" s="1"/>
  <c r="A14" s="1"/>
  <c r="A15" s="1"/>
  <c r="O4"/>
  <c r="M4"/>
  <c r="P16" l="1"/>
</calcChain>
</file>

<file path=xl/sharedStrings.xml><?xml version="1.0" encoding="utf-8"?>
<sst xmlns="http://schemas.openxmlformats.org/spreadsheetml/2006/main" count="113" uniqueCount="60">
  <si>
    <t>N</t>
  </si>
  <si>
    <t>Заемщик</t>
  </si>
  <si>
    <t>ИНН заемщика</t>
  </si>
  <si>
    <t>Кредитная организация</t>
  </si>
  <si>
    <t>БИК</t>
  </si>
  <si>
    <t>Направление</t>
  </si>
  <si>
    <t>Код направления</t>
  </si>
  <si>
    <t>Направление МФХ</t>
  </si>
  <si>
    <t>Код направления МФХ</t>
  </si>
  <si>
    <t>Наличие решения коллегиального уполномоченного органа</t>
  </si>
  <si>
    <t>Максимальная сумма кредита, руб.</t>
  </si>
  <si>
    <t>Согласовано сумма кредита, руб.</t>
  </si>
  <si>
    <t>Остаток сумма кредита, руб.</t>
  </si>
  <si>
    <t>Сумма кредита, руб.</t>
  </si>
  <si>
    <t>субсидии на весь срок, руб.</t>
  </si>
  <si>
    <t>субсидии текущий год, руб.</t>
  </si>
  <si>
    <t>субсидии 2020, руб.</t>
  </si>
  <si>
    <t xml:space="preserve">Отметка </t>
  </si>
  <si>
    <t>Сельскохозяйственный производственный кооператив "Пустоши"</t>
  </si>
  <si>
    <t>4324002990</t>
  </si>
  <si>
    <t>ПАО "Сбербанк"</t>
  </si>
  <si>
    <t>044525225</t>
  </si>
  <si>
    <t>(01.0М) Малые формы</t>
  </si>
  <si>
    <t>01.0М</t>
  </si>
  <si>
    <t>(01.40) Молочное скотоводство</t>
  </si>
  <si>
    <t>01.40</t>
  </si>
  <si>
    <t>да</t>
  </si>
  <si>
    <t>Согласован МСХ КО, протокол от 22.07.2019 №17КК</t>
  </si>
  <si>
    <t>Общество с ограниченной ответственностью  "Рассвет"</t>
  </si>
  <si>
    <t>4334007348</t>
  </si>
  <si>
    <t>01.10.</t>
  </si>
  <si>
    <t>(01.10) Растениеводство</t>
  </si>
  <si>
    <t>ОБЩЕСТВО С ОГРАНИЧЕННОЙ ОТВЕТСТВЕННОСТЬЮ "АГРОФИРМА СТРОИТЕЛЬ"</t>
  </si>
  <si>
    <t>АО «Россельхозбанк»</t>
  </si>
  <si>
    <t>044525111</t>
  </si>
  <si>
    <t>01.10</t>
  </si>
  <si>
    <t>ОБЩЕСТВО С ОГРАНИЧЕННОЙ ОТВЕТСТВЕННОСТЬЮ "СЕЛЬСКОХОЗЯЙСТВЕННОЕ ПРЕДПРИЯТИЕ "СРЕТЕНСКОЕ"</t>
  </si>
  <si>
    <t>ОБЩЕСТВО С ОГРАНИЧЕННОЙ ОТВЕТСТВЕННОСТЬЮ "СОГЛАСИЕ-2"</t>
  </si>
  <si>
    <t>Общество с ограниченной ответственностью "АГРОХОЛДИНГ УСОВЫ"</t>
  </si>
  <si>
    <t>4324008159</t>
  </si>
  <si>
    <t>ПАО Сбербанк</t>
  </si>
  <si>
    <t>СЕЛЬСКОХОЗЯЙСТВЕННЫЙ ПРОИЗВОДСТВЕННЫЙ КООПЕРАТИВ "БЕРЕЗНИКОВСКИЙ"</t>
  </si>
  <si>
    <t>4314000626</t>
  </si>
  <si>
    <t>Акционерное общество "МОКИНСКОЕ"</t>
  </si>
  <si>
    <t>4330004586</t>
  </si>
  <si>
    <t>Согласован МСХ КО, протокол от 29.07.2019 №18КК</t>
  </si>
  <si>
    <t>Открытое акционерное общество ВОЖГАЛЬСКИЙ МАСЛОДЕЛЬНО-СЫРОДЕЛЬНЫЙ ЗАВОД</t>
  </si>
  <si>
    <t>4314001235</t>
  </si>
  <si>
    <t>"АКЦИОНЕРНОЕ ОБЩЕСТВО "РУСЬ"</t>
  </si>
  <si>
    <t>4330005244</t>
  </si>
  <si>
    <t>ОАО "ЯНТАРЬ"</t>
  </si>
  <si>
    <t>4313003261</t>
  </si>
  <si>
    <t>01.40.</t>
  </si>
  <si>
    <t>нет в прогнозе</t>
  </si>
  <si>
    <t>в прогнозе</t>
  </si>
  <si>
    <t>Сбербанк</t>
  </si>
  <si>
    <t>РСХБ</t>
  </si>
  <si>
    <t>итого</t>
  </si>
  <si>
    <t xml:space="preserve">ЛИСТ ОЖИДАНИЯ </t>
  </si>
  <si>
    <t>по льготному краткосрочному кредитованию на 15.07.2019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</si>
</sst>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color rgb="FF000000"/>
      <name val="Arial"/>
      <family val="2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2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/>
    </xf>
    <xf numFmtId="4" fontId="6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left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0" fontId="0" fillId="0" borderId="0" xfId="0" applyFill="1"/>
    <xf numFmtId="49" fontId="7" fillId="0" borderId="5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8" fillId="0" borderId="0" xfId="0" applyFont="1" applyFill="1"/>
    <xf numFmtId="4" fontId="7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164" fontId="7" fillId="0" borderId="3" xfId="1" applyNumberFormat="1" applyFon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wrapText="1"/>
    </xf>
    <xf numFmtId="4" fontId="0" fillId="2" borderId="3" xfId="0" applyNumberFormat="1" applyFill="1" applyBorder="1"/>
    <xf numFmtId="0" fontId="0" fillId="0" borderId="3" xfId="0" applyBorder="1"/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sqref="A1:R1"/>
    </sheetView>
  </sheetViews>
  <sheetFormatPr defaultRowHeight="15"/>
  <cols>
    <col min="1" max="1" width="4.5703125" customWidth="1"/>
    <col min="2" max="2" width="24.85546875" customWidth="1"/>
    <col min="3" max="3" width="13.42578125" customWidth="1"/>
    <col min="4" max="4" width="15" customWidth="1"/>
    <col min="6" max="6" width="8.85546875" customWidth="1"/>
    <col min="7" max="7" width="11.42578125" customWidth="1"/>
    <col min="8" max="8" width="14.5703125" customWidth="1"/>
    <col min="9" max="9" width="14" hidden="1" customWidth="1"/>
    <col min="10" max="10" width="12.28515625" hidden="1" customWidth="1"/>
    <col min="11" max="11" width="15.140625" hidden="1" customWidth="1"/>
    <col min="12" max="12" width="13.7109375" hidden="1" customWidth="1"/>
    <col min="13" max="13" width="16.7109375" hidden="1" customWidth="1"/>
    <col min="14" max="14" width="14.42578125" customWidth="1"/>
    <col min="15" max="15" width="12.28515625" customWidth="1"/>
    <col min="16" max="16" width="12.5703125" style="47" customWidth="1"/>
    <col min="17" max="17" width="14" customWidth="1"/>
    <col min="18" max="18" width="24.85546875" customWidth="1"/>
  </cols>
  <sheetData>
    <row r="1" spans="1:18" ht="29.25" customHeight="1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29.25" customHeight="1">
      <c r="A2" s="54" t="s">
        <v>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38.2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4" t="s">
        <v>15</v>
      </c>
      <c r="Q3" s="2" t="s">
        <v>16</v>
      </c>
      <c r="R3" s="5" t="s">
        <v>17</v>
      </c>
    </row>
    <row r="4" spans="1:18" s="19" customFormat="1" ht="41.25" customHeight="1">
      <c r="A4" s="6">
        <v>1</v>
      </c>
      <c r="B4" s="7" t="s">
        <v>18</v>
      </c>
      <c r="C4" s="8" t="s">
        <v>19</v>
      </c>
      <c r="D4" s="9" t="s">
        <v>20</v>
      </c>
      <c r="E4" s="10" t="s">
        <v>21</v>
      </c>
      <c r="F4" s="11" t="s">
        <v>22</v>
      </c>
      <c r="G4" s="10" t="s">
        <v>23</v>
      </c>
      <c r="H4" s="12" t="s">
        <v>24</v>
      </c>
      <c r="I4" s="10" t="s">
        <v>25</v>
      </c>
      <c r="J4" s="9" t="s">
        <v>26</v>
      </c>
      <c r="K4" s="13">
        <v>60000000</v>
      </c>
      <c r="L4" s="14">
        <v>1000000</v>
      </c>
      <c r="M4" s="15">
        <f t="shared" ref="M4" si="0">K4-L4</f>
        <v>59000000</v>
      </c>
      <c r="N4" s="16">
        <v>1000000</v>
      </c>
      <c r="O4" s="17">
        <f>P4+Q4</f>
        <v>46602.74</v>
      </c>
      <c r="P4" s="18">
        <v>22191.78</v>
      </c>
      <c r="Q4" s="18">
        <v>24410.959999999999</v>
      </c>
      <c r="R4" s="51" t="s">
        <v>27</v>
      </c>
    </row>
    <row r="5" spans="1:18" s="19" customFormat="1" ht="33.75">
      <c r="A5" s="6">
        <f>A4+1</f>
        <v>2</v>
      </c>
      <c r="B5" s="20" t="s">
        <v>28</v>
      </c>
      <c r="C5" s="21" t="s">
        <v>29</v>
      </c>
      <c r="D5" s="22" t="s">
        <v>20</v>
      </c>
      <c r="E5" s="23" t="s">
        <v>21</v>
      </c>
      <c r="F5" s="24" t="s">
        <v>30</v>
      </c>
      <c r="G5" s="22" t="s">
        <v>31</v>
      </c>
      <c r="H5" s="25"/>
      <c r="I5" s="26"/>
      <c r="J5" s="26"/>
      <c r="K5" s="26"/>
      <c r="L5" s="26"/>
      <c r="M5" s="26"/>
      <c r="N5" s="27">
        <v>14000000</v>
      </c>
      <c r="O5" s="17">
        <f>N5*7.5%*0.9</f>
        <v>945000</v>
      </c>
      <c r="P5" s="18">
        <f>N5*7.5%*0.9*4/12</f>
        <v>315000</v>
      </c>
      <c r="Q5" s="17">
        <f>O5-P5</f>
        <v>630000</v>
      </c>
      <c r="R5" s="52"/>
    </row>
    <row r="6" spans="1:18" s="19" customFormat="1" ht="60.75" customHeight="1">
      <c r="A6" s="6">
        <f t="shared" ref="A6:A15" si="1">A5+1</f>
        <v>3</v>
      </c>
      <c r="B6" s="28" t="s">
        <v>32</v>
      </c>
      <c r="C6" s="29">
        <v>4334008253</v>
      </c>
      <c r="D6" s="12" t="s">
        <v>33</v>
      </c>
      <c r="E6" s="10" t="s">
        <v>34</v>
      </c>
      <c r="F6" s="30" t="s">
        <v>35</v>
      </c>
      <c r="G6" s="12" t="s">
        <v>31</v>
      </c>
      <c r="H6" s="12"/>
      <c r="I6" s="31"/>
      <c r="J6" s="31"/>
      <c r="K6" s="31"/>
      <c r="L6" s="31"/>
      <c r="M6" s="31"/>
      <c r="N6" s="32">
        <v>15000000</v>
      </c>
      <c r="O6" s="17">
        <v>978750</v>
      </c>
      <c r="P6" s="18">
        <v>326250</v>
      </c>
      <c r="Q6" s="17">
        <f>O6-P6</f>
        <v>652500</v>
      </c>
      <c r="R6" s="52"/>
    </row>
    <row r="7" spans="1:18" s="19" customFormat="1" ht="76.5">
      <c r="A7" s="6">
        <f t="shared" si="1"/>
        <v>4</v>
      </c>
      <c r="B7" s="28" t="s">
        <v>36</v>
      </c>
      <c r="C7" s="29">
        <v>4325003114</v>
      </c>
      <c r="D7" s="12" t="s">
        <v>33</v>
      </c>
      <c r="E7" s="10" t="s">
        <v>34</v>
      </c>
      <c r="F7" s="11" t="s">
        <v>22</v>
      </c>
      <c r="G7" s="10" t="s">
        <v>23</v>
      </c>
      <c r="H7" s="12" t="s">
        <v>31</v>
      </c>
      <c r="I7" s="31"/>
      <c r="J7" s="31"/>
      <c r="K7" s="31"/>
      <c r="L7" s="31"/>
      <c r="M7" s="31"/>
      <c r="N7" s="33">
        <v>2727000</v>
      </c>
      <c r="O7" s="17">
        <f>N7*7.5%*0.9</f>
        <v>184072.5</v>
      </c>
      <c r="P7" s="18">
        <f>N7*7.5%*0.9*4/12</f>
        <v>61357.5</v>
      </c>
      <c r="Q7" s="17">
        <f>O7-P7</f>
        <v>122715</v>
      </c>
      <c r="R7" s="52"/>
    </row>
    <row r="8" spans="1:18" s="19" customFormat="1" ht="61.5" customHeight="1">
      <c r="A8" s="6">
        <f t="shared" si="1"/>
        <v>5</v>
      </c>
      <c r="B8" s="28" t="s">
        <v>37</v>
      </c>
      <c r="C8" s="29">
        <v>4307005197</v>
      </c>
      <c r="D8" s="12" t="s">
        <v>33</v>
      </c>
      <c r="E8" s="10" t="s">
        <v>34</v>
      </c>
      <c r="F8" s="11" t="s">
        <v>22</v>
      </c>
      <c r="G8" s="10" t="s">
        <v>23</v>
      </c>
      <c r="H8" s="12" t="s">
        <v>31</v>
      </c>
      <c r="I8" s="31"/>
      <c r="J8" s="31"/>
      <c r="K8" s="31"/>
      <c r="L8" s="31"/>
      <c r="M8" s="31"/>
      <c r="N8" s="33">
        <v>1500000</v>
      </c>
      <c r="O8" s="17">
        <f>N8*7.5%*0.9</f>
        <v>101250</v>
      </c>
      <c r="P8" s="18">
        <f>N8*7.5%*0.9*4/12</f>
        <v>33750</v>
      </c>
      <c r="Q8" s="17">
        <f>O8-P8</f>
        <v>67500</v>
      </c>
      <c r="R8" s="51"/>
    </row>
    <row r="9" spans="1:18" s="19" customFormat="1" ht="48" customHeight="1">
      <c r="A9" s="6">
        <f t="shared" si="1"/>
        <v>6</v>
      </c>
      <c r="B9" s="34" t="s">
        <v>38</v>
      </c>
      <c r="C9" s="35" t="s">
        <v>39</v>
      </c>
      <c r="D9" s="34" t="s">
        <v>40</v>
      </c>
      <c r="E9" s="34" t="s">
        <v>21</v>
      </c>
      <c r="F9" s="35" t="s">
        <v>22</v>
      </c>
      <c r="G9" s="34" t="s">
        <v>23</v>
      </c>
      <c r="H9" s="34" t="s">
        <v>24</v>
      </c>
      <c r="I9" s="36" t="s">
        <v>25</v>
      </c>
      <c r="J9" s="31"/>
      <c r="K9" s="31"/>
      <c r="L9" s="31"/>
      <c r="M9" s="31"/>
      <c r="N9" s="37">
        <v>3000000</v>
      </c>
      <c r="O9" s="17">
        <f>P9+Q9</f>
        <v>124828.76999999999</v>
      </c>
      <c r="P9" s="18">
        <v>64910.96</v>
      </c>
      <c r="Q9" s="18">
        <v>59917.81</v>
      </c>
      <c r="R9" s="51" t="s">
        <v>27</v>
      </c>
    </row>
    <row r="10" spans="1:18" s="19" customFormat="1" ht="55.5" customHeight="1">
      <c r="A10" s="6">
        <f t="shared" si="1"/>
        <v>7</v>
      </c>
      <c r="B10" s="34" t="s">
        <v>41</v>
      </c>
      <c r="C10" s="35" t="s">
        <v>42</v>
      </c>
      <c r="D10" s="34" t="s">
        <v>40</v>
      </c>
      <c r="E10" s="34" t="s">
        <v>21</v>
      </c>
      <c r="F10" s="35" t="s">
        <v>22</v>
      </c>
      <c r="G10" s="34" t="s">
        <v>23</v>
      </c>
      <c r="H10" s="34" t="s">
        <v>31</v>
      </c>
      <c r="I10" s="36" t="s">
        <v>35</v>
      </c>
      <c r="J10" s="31"/>
      <c r="K10" s="31"/>
      <c r="L10" s="31"/>
      <c r="M10" s="31"/>
      <c r="N10" s="37">
        <v>10000000</v>
      </c>
      <c r="O10" s="18">
        <f>P10+Q10</f>
        <v>388385</v>
      </c>
      <c r="P10" s="18">
        <v>206789</v>
      </c>
      <c r="Q10" s="17">
        <v>181596</v>
      </c>
      <c r="R10" s="51" t="s">
        <v>27</v>
      </c>
    </row>
    <row r="11" spans="1:18" s="19" customFormat="1" ht="55.5" customHeight="1">
      <c r="A11" s="6">
        <f t="shared" si="1"/>
        <v>8</v>
      </c>
      <c r="B11" s="34" t="s">
        <v>43</v>
      </c>
      <c r="C11" s="35" t="s">
        <v>44</v>
      </c>
      <c r="D11" s="34" t="s">
        <v>40</v>
      </c>
      <c r="E11" s="34" t="s">
        <v>21</v>
      </c>
      <c r="F11" s="35" t="s">
        <v>31</v>
      </c>
      <c r="G11" s="34" t="s">
        <v>35</v>
      </c>
      <c r="H11" s="34"/>
      <c r="I11" s="36"/>
      <c r="J11" s="31"/>
      <c r="K11" s="31"/>
      <c r="L11" s="31"/>
      <c r="M11" s="31"/>
      <c r="N11" s="38">
        <v>8916000</v>
      </c>
      <c r="O11" s="18">
        <f>P11+Q11</f>
        <v>581769</v>
      </c>
      <c r="P11" s="18">
        <v>193923</v>
      </c>
      <c r="Q11" s="18">
        <v>387846</v>
      </c>
      <c r="R11" s="51" t="s">
        <v>45</v>
      </c>
    </row>
    <row r="12" spans="1:18" s="19" customFormat="1" ht="55.5" customHeight="1">
      <c r="A12" s="6">
        <f t="shared" si="1"/>
        <v>9</v>
      </c>
      <c r="B12" s="34" t="s">
        <v>46</v>
      </c>
      <c r="C12" s="35" t="s">
        <v>47</v>
      </c>
      <c r="D12" s="34" t="s">
        <v>40</v>
      </c>
      <c r="E12" s="34" t="s">
        <v>21</v>
      </c>
      <c r="F12" s="35" t="s">
        <v>24</v>
      </c>
      <c r="G12" s="34" t="s">
        <v>25</v>
      </c>
      <c r="H12" s="34"/>
      <c r="I12" s="36"/>
      <c r="J12" s="31"/>
      <c r="K12" s="31"/>
      <c r="L12" s="31"/>
      <c r="M12" s="31"/>
      <c r="N12" s="38">
        <v>20000000</v>
      </c>
      <c r="O12" s="18">
        <f>P12+Q12</f>
        <v>1305000</v>
      </c>
      <c r="P12" s="18">
        <v>435000</v>
      </c>
      <c r="Q12" s="18">
        <v>870000</v>
      </c>
      <c r="R12" s="51" t="s">
        <v>45</v>
      </c>
    </row>
    <row r="13" spans="1:18" s="19" customFormat="1" ht="51.75" customHeight="1">
      <c r="A13" s="6">
        <f t="shared" si="1"/>
        <v>10</v>
      </c>
      <c r="B13" s="34" t="s">
        <v>46</v>
      </c>
      <c r="C13" s="35" t="s">
        <v>47</v>
      </c>
      <c r="D13" s="34" t="s">
        <v>40</v>
      </c>
      <c r="E13" s="34" t="s">
        <v>21</v>
      </c>
      <c r="F13" s="35" t="s">
        <v>24</v>
      </c>
      <c r="G13" s="34" t="s">
        <v>25</v>
      </c>
      <c r="H13" s="39"/>
      <c r="I13" s="36"/>
      <c r="J13" s="31"/>
      <c r="K13" s="31"/>
      <c r="L13" s="31"/>
      <c r="M13" s="31"/>
      <c r="N13" s="38">
        <v>25000000</v>
      </c>
      <c r="O13" s="18">
        <f>P13+Q13</f>
        <v>1631250</v>
      </c>
      <c r="P13" s="18">
        <v>407812.5</v>
      </c>
      <c r="Q13" s="18">
        <v>1223437.5</v>
      </c>
      <c r="R13" s="51" t="s">
        <v>45</v>
      </c>
    </row>
    <row r="14" spans="1:18" s="19" customFormat="1" ht="51.75" customHeight="1">
      <c r="A14" s="6">
        <f t="shared" si="1"/>
        <v>11</v>
      </c>
      <c r="B14" s="40" t="s">
        <v>48</v>
      </c>
      <c r="C14" s="41" t="s">
        <v>49</v>
      </c>
      <c r="D14" s="34" t="s">
        <v>40</v>
      </c>
      <c r="E14" s="34" t="s">
        <v>21</v>
      </c>
      <c r="F14" s="35" t="s">
        <v>24</v>
      </c>
      <c r="G14" s="42" t="s">
        <v>25</v>
      </c>
      <c r="H14" s="12"/>
      <c r="I14" s="43"/>
      <c r="J14" s="31"/>
      <c r="K14" s="31"/>
      <c r="L14" s="31"/>
      <c r="M14" s="31"/>
      <c r="N14" s="37">
        <v>30000000</v>
      </c>
      <c r="O14" s="18">
        <f t="shared" ref="O14:O15" si="2">N14*7.5%*0.9</f>
        <v>2025000</v>
      </c>
      <c r="P14" s="18">
        <v>652500</v>
      </c>
      <c r="Q14" s="44">
        <v>1305000</v>
      </c>
      <c r="R14" s="51" t="s">
        <v>45</v>
      </c>
    </row>
    <row r="15" spans="1:18" s="19" customFormat="1" ht="48" customHeight="1">
      <c r="A15" s="45">
        <f t="shared" si="1"/>
        <v>12</v>
      </c>
      <c r="B15" s="40" t="s">
        <v>50</v>
      </c>
      <c r="C15" s="41" t="s">
        <v>51</v>
      </c>
      <c r="D15" s="34" t="s">
        <v>40</v>
      </c>
      <c r="E15" s="34" t="s">
        <v>21</v>
      </c>
      <c r="F15" s="35" t="s">
        <v>24</v>
      </c>
      <c r="G15" s="41" t="s">
        <v>52</v>
      </c>
      <c r="H15" s="12"/>
      <c r="I15" s="43"/>
      <c r="J15" s="31"/>
      <c r="K15" s="31"/>
      <c r="L15" s="31"/>
      <c r="M15" s="31"/>
      <c r="N15" s="37">
        <v>25000000</v>
      </c>
      <c r="O15" s="18">
        <f t="shared" si="2"/>
        <v>1687500</v>
      </c>
      <c r="P15" s="18">
        <v>543750</v>
      </c>
      <c r="Q15" s="44">
        <v>1087500</v>
      </c>
      <c r="R15" s="51" t="s">
        <v>45</v>
      </c>
    </row>
    <row r="16" spans="1:18" hidden="1">
      <c r="P16" s="46">
        <f>(P4+P5+P6+P7+P9+P10)/1000</f>
        <v>996.49923999999999</v>
      </c>
      <c r="Q16" t="s">
        <v>53</v>
      </c>
    </row>
    <row r="17" spans="16:17" hidden="1">
      <c r="P17" s="47">
        <f>10000000*7.5%*0.9*4/12/1000</f>
        <v>225</v>
      </c>
      <c r="Q17" t="s">
        <v>53</v>
      </c>
    </row>
    <row r="18" spans="16:17" hidden="1">
      <c r="P18" s="46">
        <f>(P8+P11+P12+P13+P15)/1000</f>
        <v>1614.2355</v>
      </c>
      <c r="Q18" t="s">
        <v>54</v>
      </c>
    </row>
    <row r="19" spans="16:17" hidden="1">
      <c r="P19" s="47">
        <f>20000000*7.5%*0.9*4/12/1000</f>
        <v>450</v>
      </c>
      <c r="Q19" t="s">
        <v>54</v>
      </c>
    </row>
    <row r="20" spans="16:17" hidden="1"/>
    <row r="21" spans="16:17">
      <c r="P21" s="48"/>
    </row>
    <row r="22" spans="16:17" hidden="1">
      <c r="P22" s="49">
        <f>P4+P5+P10+P9+P11+P12+P13+P14+P15</f>
        <v>2841877.24</v>
      </c>
      <c r="Q22" s="50" t="s">
        <v>55</v>
      </c>
    </row>
    <row r="23" spans="16:17" hidden="1">
      <c r="P23" s="49">
        <f>P6+P7+P8</f>
        <v>421357.5</v>
      </c>
      <c r="Q23" s="50" t="s">
        <v>56</v>
      </c>
    </row>
    <row r="24" spans="16:17" hidden="1">
      <c r="P24" s="49">
        <f>P22+P23</f>
        <v>3263234.74</v>
      </c>
      <c r="Q24" s="50" t="s">
        <v>57</v>
      </c>
    </row>
    <row r="25" spans="16:17" hidden="1"/>
  </sheetData>
  <mergeCells count="2">
    <mergeCell ref="A2:R2"/>
    <mergeCell ref="A1:R1"/>
  </mergeCells>
  <pageMargins left="0.70866141732283472" right="0.11811023622047245" top="0.74803149606299213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Ю. Созинова</dc:creator>
  <cp:lastModifiedBy>Надежда Ю. Созинова</cp:lastModifiedBy>
  <cp:lastPrinted>2019-08-01T09:28:39Z</cp:lastPrinted>
  <dcterms:created xsi:type="dcterms:W3CDTF">2019-08-01T09:22:14Z</dcterms:created>
  <dcterms:modified xsi:type="dcterms:W3CDTF">2019-08-01T09:28:48Z</dcterms:modified>
</cp:coreProperties>
</file>